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C425A3-0692-4309-98F4-4BAC10673D64}" xr6:coauthVersionLast="47" xr6:coauthVersionMax="47" xr10:uidLastSave="{00000000-0000-0000-0000-000000000000}"/>
  <bookViews>
    <workbookView xWindow="-120" yWindow="-120" windowWidth="29040" windowHeight="15840" activeTab="2" xr2:uid="{C3F9D225-7463-4269-9922-9928E3238FB1}"/>
  </bookViews>
  <sheets>
    <sheet name="ДопМетоды оценки" sheetId="1" r:id="rId1"/>
    <sheet name="Справочник" sheetId="2" r:id="rId2"/>
    <sheet name="Матрица" sheetId="3" r:id="rId3"/>
  </sheets>
  <definedNames>
    <definedName name="Bottleneck">Справочник!$C$13</definedName>
    <definedName name="Carters_10_Cs">'ДопМетоды оценки'!$B$3:$B$12</definedName>
    <definedName name="choice_criteria_2000">'ДопМетоды оценки'!$A$16:$A$25</definedName>
    <definedName name="Leverage">Справочник!$C$11</definedName>
    <definedName name="Non_critical">Справочник!$C$12</definedName>
    <definedName name="Strategic">Справочник!$C$10</definedName>
    <definedName name="Замещение">Справочник!$A$5:$A$8</definedName>
    <definedName name="Конкуренция">Справочник!$C$5:$C$8</definedName>
    <definedName name="ОБъем_закупок">Справочник!$I$5:$I$8</definedName>
    <definedName name="Риск_срывов_поставок">Справочник!$G$5:$G$8</definedName>
    <definedName name="Спецификация">Справочник!$E$5:$E$8</definedName>
    <definedName name="Срок_поставки">Справочник!$K$5:$K$8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7" i="2"/>
  <c r="I6" i="2"/>
  <c r="I5" i="2"/>
  <c r="H5" i="3"/>
  <c r="H6" i="3"/>
  <c r="H7" i="3"/>
  <c r="H4" i="3"/>
  <c r="B11" i="3"/>
  <c r="A15" i="3"/>
  <c r="I5" i="3" l="1"/>
  <c r="J5" i="3" s="1"/>
  <c r="I4" i="3"/>
  <c r="J4" i="3" s="1"/>
  <c r="I7" i="3"/>
  <c r="J7" i="3" s="1"/>
  <c r="I6" i="3"/>
  <c r="J6" i="3" s="1"/>
  <c r="G4" i="1" l="1"/>
  <c r="G5" i="1"/>
  <c r="G6" i="1"/>
  <c r="G7" i="1"/>
  <c r="G8" i="1"/>
  <c r="G9" i="1"/>
  <c r="G10" i="1"/>
  <c r="G11" i="1"/>
  <c r="G12" i="1"/>
  <c r="G13" i="1"/>
  <c r="G3" i="1"/>
</calcChain>
</file>

<file path=xl/sharedStrings.xml><?xml version="1.0" encoding="utf-8"?>
<sst xmlns="http://schemas.openxmlformats.org/spreadsheetml/2006/main" count="114" uniqueCount="83">
  <si>
    <t>Carter's 10 Cs</t>
  </si>
  <si>
    <t>Компетенция</t>
  </si>
  <si>
    <t>Мощности</t>
  </si>
  <si>
    <t>Обязательство</t>
  </si>
  <si>
    <t>Система контроля (запасов, бюджетов, информации, персонала)</t>
  </si>
  <si>
    <t>Финансовая стабильность и cash flow</t>
  </si>
  <si>
    <t>Цена</t>
  </si>
  <si>
    <t>Стабильность (поставок и качества)</t>
  </si>
  <si>
    <t>Культура</t>
  </si>
  <si>
    <t>Соответствие требованиям законодательства</t>
  </si>
  <si>
    <t>Коммуникации (с использованием современных технологий)</t>
  </si>
  <si>
    <t>Competence</t>
  </si>
  <si>
    <t>Commitment</t>
  </si>
  <si>
    <t>Control system</t>
  </si>
  <si>
    <t>Cash resources and financial stability</t>
  </si>
  <si>
    <t>Capaicty</t>
  </si>
  <si>
    <t>Cost</t>
  </si>
  <si>
    <t>Consistency</t>
  </si>
  <si>
    <t>Culture</t>
  </si>
  <si>
    <t>Clean</t>
  </si>
  <si>
    <t>Communication</t>
  </si>
  <si>
    <t>2000's Choice criteria</t>
  </si>
  <si>
    <t>Качество</t>
  </si>
  <si>
    <t>Осуществление поставки</t>
  </si>
  <si>
    <t>Послепродажное обслуживание</t>
  </si>
  <si>
    <t>Технический потенциал</t>
  </si>
  <si>
    <t>Производственные возможности</t>
  </si>
  <si>
    <t>Финансовое положение</t>
  </si>
  <si>
    <t>Управление и организация</t>
  </si>
  <si>
    <t>Надежность</t>
  </si>
  <si>
    <t>Гибкость</t>
  </si>
  <si>
    <t>Carters_10_Cs</t>
  </si>
  <si>
    <t>choice_criteria_2000</t>
  </si>
  <si>
    <t>Выбор типа оценки</t>
  </si>
  <si>
    <t>замещение</t>
  </si>
  <si>
    <t>возможно</t>
  </si>
  <si>
    <t>сложно или дорого</t>
  </si>
  <si>
    <t>всегда</t>
  </si>
  <si>
    <t>конкуренция</t>
  </si>
  <si>
    <t>достаточно</t>
  </si>
  <si>
    <t>множество</t>
  </si>
  <si>
    <t>уникальная</t>
  </si>
  <si>
    <t>стандартная</t>
  </si>
  <si>
    <t>низкий</t>
  </si>
  <si>
    <t>высокий</t>
  </si>
  <si>
    <t>один</t>
  </si>
  <si>
    <t>до 3х</t>
  </si>
  <si>
    <t>Невозможно</t>
  </si>
  <si>
    <t>Срок поставки</t>
  </si>
  <si>
    <t>под заказ</t>
  </si>
  <si>
    <t>средний</t>
  </si>
  <si>
    <t>Объем закупок</t>
  </si>
  <si>
    <t>прогнозируемый</t>
  </si>
  <si>
    <t>есть риски</t>
  </si>
  <si>
    <t>Инструменты</t>
  </si>
  <si>
    <t>Сырье</t>
  </si>
  <si>
    <t>спецификация</t>
  </si>
  <si>
    <t>Риск срывов поставок</t>
  </si>
  <si>
    <t>высокие риски</t>
  </si>
  <si>
    <t>Наименование категории</t>
  </si>
  <si>
    <t>Промэлектроника</t>
  </si>
  <si>
    <t>Type</t>
  </si>
  <si>
    <t>Risks</t>
  </si>
  <si>
    <t>Profit</t>
  </si>
  <si>
    <t>масс-маркет</t>
  </si>
  <si>
    <t>Strategic</t>
  </si>
  <si>
    <t>Leverage</t>
  </si>
  <si>
    <t>Non-critical</t>
  </si>
  <si>
    <t>уменьшить стоимость управления закупками товаров и услуг данных категорий, снизить ресурсы и время затрачиваемое работниками на работу с данной категорией. Работаем над уменьшением не ценности самих товаров и услуг, а над стоимостью ресурсов, которые тратим на них.</t>
  </si>
  <si>
    <t>Bottleneck</t>
  </si>
  <si>
    <t>Описание стратегии</t>
  </si>
  <si>
    <t>Взаимодействие с поставщиками и плотное сотрудничество. Обоюдное взаимодействие контрагентов, фокус на ценность</t>
  </si>
  <si>
    <t>Тендеры, редукционы, выбор лучшего  поставщика, целевое ценообразование</t>
  </si>
  <si>
    <t>Volume share</t>
  </si>
  <si>
    <r>
      <t>Выбор стратегии в зависимости от матрицы</t>
    </r>
    <r>
      <rPr>
        <b/>
        <sz val="11"/>
        <color rgb="FFFF0000"/>
        <rFont val="Aptos Narrow"/>
        <family val="2"/>
      </rPr>
      <t>↓</t>
    </r>
  </si>
  <si>
    <t>Варианты выбора</t>
  </si>
  <si>
    <t>Наличие консигнационных складов, контракт по страхованию поставок, поиск альтернативы</t>
  </si>
  <si>
    <t>Сода</t>
  </si>
  <si>
    <t>Сумма закупки</t>
  </si>
  <si>
    <t>очень высокий (выше 20000 руб.</t>
  </si>
  <si>
    <t>высокий (выше 15000 руб.</t>
  </si>
  <si>
    <t>средний (выше 10000 руб.</t>
  </si>
  <si>
    <t>низкий (выше 5000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</si>
</sst>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sz val="11"/>
      <color rgb="FFFF0000"/>
      <name val="Aptos Narrow"/>
      <family val="2"/>
    </font>
    <font>
      <sz val="9"/>
      <color theme="1"/>
      <name val="Aptos Narrow"/>
      <family val="2"/>
      <charset val="204"/>
      <scheme val="minor"/>
    </font>
    <font>
      <sz val="9"/>
      <color rgb="FF000000"/>
      <name val="Roboto"/>
      <charset val="204"/>
    </font>
    <font>
      <b/>
      <sz val="9"/>
      <color theme="0"/>
      <name val="Aptos Narrow"/>
      <family val="2"/>
      <scheme val="minor"/>
    </font>
    <font>
      <sz val="9"/>
      <color rgb="FF242424"/>
      <name val="Consolas"/>
      <family val="3"/>
      <charset val="204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0" fillId="0" borderId="0" xfId="0" applyFill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2" fillId="5" borderId="0" xfId="0" applyFont="1" applyFill="1"/>
    <xf numFmtId="9" fontId="0" fillId="0" borderId="1" xfId="1" applyNumberFormat="1" applyFont="1" applyBorder="1"/>
    <xf numFmtId="9" fontId="0" fillId="0" borderId="1" xfId="2" applyFont="1" applyBorder="1"/>
    <xf numFmtId="0" fontId="4" fillId="3" borderId="2" xfId="0" applyFont="1" applyFill="1" applyBorder="1"/>
    <xf numFmtId="0" fontId="4" fillId="3" borderId="3" xfId="0" applyFont="1" applyFill="1" applyBorder="1"/>
    <xf numFmtId="0" fontId="0" fillId="3" borderId="1" xfId="0" applyFont="1" applyFill="1" applyBorder="1"/>
    <xf numFmtId="0" fontId="7" fillId="0" borderId="0" xfId="0" applyFont="1"/>
    <xf numFmtId="0" fontId="7" fillId="0" borderId="3" xfId="0" applyFont="1" applyFill="1" applyBorder="1"/>
    <xf numFmtId="0" fontId="10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4" borderId="0" xfId="0" applyFont="1" applyFill="1" applyAlignment="1">
      <alignment horizontal="left"/>
    </xf>
    <xf numFmtId="0" fontId="3" fillId="6" borderId="0" xfId="0" applyFont="1" applyFill="1"/>
    <xf numFmtId="0" fontId="11" fillId="0" borderId="6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9" xfId="0" applyFont="1" applyFill="1" applyBorder="1"/>
    <xf numFmtId="0" fontId="9" fillId="2" borderId="4" xfId="0" applyFont="1" applyFill="1" applyBorder="1"/>
    <xf numFmtId="0" fontId="9" fillId="2" borderId="5" xfId="0" applyFont="1" applyFill="1" applyBorder="1" applyAlignment="1">
      <alignment wrapText="1"/>
    </xf>
    <xf numFmtId="0" fontId="7" fillId="0" borderId="0" xfId="0" applyFont="1" applyFill="1"/>
    <xf numFmtId="0" fontId="7" fillId="0" borderId="0" xfId="0" applyFont="1" applyBorder="1" applyAlignment="1">
      <alignment wrapText="1"/>
    </xf>
    <xf numFmtId="0" fontId="7" fillId="0" borderId="0" xfId="0" applyFont="1" applyBorder="1"/>
  </cellXfs>
  <cellStyles count="3">
    <cellStyle name="Обычный" xfId="0" builtinId="0"/>
    <cellStyle name="Процентный" xfId="2" builtinId="5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527A451E-3D67-44D7-BFCA-0BE9F0CC4B4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strRef>
              <c:f>Матрица!$I$3</c:f>
              <c:strCache>
                <c:ptCount val="1"/>
                <c:pt idx="0">
                  <c:v>Profit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7FE1608-DBD2-43E3-B490-B0E06BB2A92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07D-494F-84CA-C688CA21BB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5D4D049-B47A-4F63-81B0-2D4F1444996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07D-494F-84CA-C688CA21BB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9E38CBC-8ACB-4D4B-A7E4-B4C75F3DAAD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07D-494F-84CA-C688CA21BB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71A51B9-5D23-4025-A2A6-4B2D65DDCAA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07D-494F-84CA-C688CA21B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Матрица!$H$4:$H$7</c:f>
              <c:numCache>
                <c:formatCode>General</c:formatCode>
                <c:ptCount val="4"/>
                <c:pt idx="0">
                  <c:v>5</c:v>
                </c:pt>
                <c:pt idx="1">
                  <c:v>13</c:v>
                </c:pt>
                <c:pt idx="2">
                  <c:v>5</c:v>
                </c:pt>
                <c:pt idx="3">
                  <c:v>14</c:v>
                </c:pt>
              </c:numCache>
            </c:numRef>
          </c:xVal>
          <c:yVal>
            <c:numRef>
              <c:f>Матрица!$I$4:$I$7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</c:numCache>
            </c:numRef>
          </c:yVal>
          <c:bubbleSize>
            <c:numRef>
              <c:f>Матрица!$K$4:$K$7</c:f>
              <c:numCache>
                <c:formatCode>0%</c:formatCode>
                <c:ptCount val="4"/>
                <c:pt idx="0">
                  <c:v>0.03</c:v>
                </c:pt>
                <c:pt idx="1">
                  <c:v>0.12</c:v>
                </c:pt>
                <c:pt idx="2">
                  <c:v>0.5</c:v>
                </c:pt>
                <c:pt idx="3">
                  <c:v>0.15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Матрица!$J$4:$J$7</c15:f>
                <c15:dlblRangeCache>
                  <c:ptCount val="4"/>
                  <c:pt idx="0">
                    <c:v>Non-critical</c:v>
                  </c:pt>
                  <c:pt idx="1">
                    <c:v>Strategic</c:v>
                  </c:pt>
                  <c:pt idx="2">
                    <c:v>Leverage</c:v>
                  </c:pt>
                  <c:pt idx="3">
                    <c:v>Bottleneck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07D-494F-84CA-C688CA21BB7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1191244383"/>
        <c:axId val="1191243903"/>
      </c:bubbleChart>
      <c:valAx>
        <c:axId val="1191244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1243903"/>
        <c:crosses val="autoZero"/>
        <c:crossBetween val="midCat"/>
      </c:valAx>
      <c:valAx>
        <c:axId val="1191243903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912443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514349</xdr:colOff>
      <xdr:row>7</xdr:row>
      <xdr:rowOff>109536</xdr:rowOff>
    </xdr:from>
    <xdr:to>
      <xdr:col>7</xdr:col>
      <xdr:colOff>333375</xdr:colOff>
      <xdr:row>23</xdr:row>
      <xdr:rowOff>38099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D69FF919-8CE8-F9E7-105A-3158BFA21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0.04554</cdr:x>
      <cdr:y>0.07145</cdr:y>
    </cdr:from>
    <cdr:to>
      <cdr:x>0.40643</cdr:x>
      <cdr:y>0.50548</cdr:y>
    </cdr:to>
    <cdr:sp macro="" textlink="">
      <cdr:nvSpPr>
        <cdr:cNvPr id="2" name="Прямоугольник: скругленные углы 1">
          <a:extLst xmlns:a="http://schemas.openxmlformats.org/drawingml/2006/main">
            <a:ext uri="{FF2B5EF4-FFF2-40B4-BE49-F238E27FC236}">
              <a16:creationId xmlns:a16="http://schemas.microsoft.com/office/drawing/2014/main" id="{B6170B55-79A6-7B0E-B8B5-B3511CE2105C}"/>
            </a:ext>
          </a:extLst>
        </cdr:cNvPr>
        <cdr:cNvSpPr/>
      </cdr:nvSpPr>
      <cdr:spPr>
        <a:xfrm xmlns:a="http://schemas.openxmlformats.org/drawingml/2006/main">
          <a:off x="229487" y="212684"/>
          <a:ext cx="1818389" cy="1291911"/>
        </a:xfrm>
        <a:prstGeom xmlns:a="http://schemas.openxmlformats.org/drawingml/2006/main" prst="roundRect">
          <a:avLst>
            <a:gd name="adj" fmla="val 4460"/>
          </a:avLst>
        </a:prstGeom>
        <a:solidFill xmlns:a="http://schemas.openxmlformats.org/drawingml/2006/main">
          <a:schemeClr val="accent5">
            <a:alpha val="5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 kern="1200">
            <a:solidFill>
              <a:schemeClr val="accent6">
                <a:alpha val="99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0.40643</cdr:x>
      <cdr:y>0.51625</cdr:y>
    </cdr:from>
    <cdr:to>
      <cdr:x>0.99433</cdr:x>
      <cdr:y>0.94681</cdr:y>
    </cdr:to>
    <cdr:sp macro="" textlink="">
      <cdr:nvSpPr>
        <cdr:cNvPr id="3" name="Прямоугольник: скругленные углы 2">
          <a:extLst xmlns:a="http://schemas.openxmlformats.org/drawingml/2006/main">
            <a:ext uri="{FF2B5EF4-FFF2-40B4-BE49-F238E27FC236}">
              <a16:creationId xmlns:a16="http://schemas.microsoft.com/office/drawing/2014/main" id="{FD75F0B3-FB14-F915-97FD-3A78F126215C}"/>
            </a:ext>
          </a:extLst>
        </cdr:cNvPr>
        <cdr:cNvSpPr/>
      </cdr:nvSpPr>
      <cdr:spPr>
        <a:xfrm xmlns:a="http://schemas.openxmlformats.org/drawingml/2006/main">
          <a:off x="2047876" y="1536660"/>
          <a:ext cx="2962275" cy="1281576"/>
        </a:xfrm>
        <a:prstGeom xmlns:a="http://schemas.openxmlformats.org/drawingml/2006/main" prst="roundRect">
          <a:avLst>
            <a:gd name="adj" fmla="val 4460"/>
          </a:avLst>
        </a:prstGeom>
        <a:solidFill xmlns:a="http://schemas.openxmlformats.org/drawingml/2006/main">
          <a:schemeClr val="accent3">
            <a:alpha val="32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 kern="1200"/>
        </a:p>
      </cdr:txBody>
    </cdr:sp>
  </cdr:relSizeAnchor>
  <cdr:relSizeAnchor xmlns:cdr="http://schemas.openxmlformats.org/drawingml/2006/chartDrawing">
    <cdr:from>
      <cdr:x>0.40265</cdr:x>
      <cdr:y>0.06596</cdr:y>
    </cdr:from>
    <cdr:to>
      <cdr:x>0.99244</cdr:x>
      <cdr:y>0.5104</cdr:y>
    </cdr:to>
    <cdr:sp macro="" textlink="">
      <cdr:nvSpPr>
        <cdr:cNvPr id="5" name="Прямоугольник: скругленные углы 4">
          <a:extLst xmlns:a="http://schemas.openxmlformats.org/drawingml/2006/main">
            <a:ext uri="{FF2B5EF4-FFF2-40B4-BE49-F238E27FC236}">
              <a16:creationId xmlns:a16="http://schemas.microsoft.com/office/drawing/2014/main" id="{11DC6F0D-3325-406E-10D8-2D007874CF1C}"/>
            </a:ext>
          </a:extLst>
        </cdr:cNvPr>
        <cdr:cNvSpPr/>
      </cdr:nvSpPr>
      <cdr:spPr>
        <a:xfrm xmlns:a="http://schemas.openxmlformats.org/drawingml/2006/main">
          <a:off x="2028827" y="196321"/>
          <a:ext cx="2971800" cy="1322917"/>
        </a:xfrm>
        <a:prstGeom xmlns:a="http://schemas.openxmlformats.org/drawingml/2006/main" prst="roundRect">
          <a:avLst>
            <a:gd name="adj" fmla="val 4460"/>
          </a:avLst>
        </a:prstGeom>
        <a:solidFill xmlns:a="http://schemas.openxmlformats.org/drawingml/2006/main">
          <a:srgbClr val="FFFF00">
            <a:alpha val="2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 kern="1200"/>
        </a:p>
      </cdr:txBody>
    </cdr:sp>
  </cdr:relSizeAnchor>
  <cdr:relSizeAnchor xmlns:cdr="http://schemas.openxmlformats.org/drawingml/2006/chartDrawing">
    <cdr:from>
      <cdr:x>0.16918</cdr:x>
      <cdr:y>0.93826</cdr:y>
    </cdr:from>
    <cdr:to>
      <cdr:x>0.90043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C5B5F067-9956-413D-B4D0-080E367877B3}"/>
            </a:ext>
          </a:extLst>
        </cdr:cNvPr>
        <cdr:cNvSpPr txBox="1"/>
      </cdr:nvSpPr>
      <cdr:spPr>
        <a:xfrm xmlns:a="http://schemas.openxmlformats.org/drawingml/2006/main">
          <a:off x="852428" y="3328989"/>
          <a:ext cx="3684569" cy="219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 kern="1200"/>
            <a:t>Risks</a:t>
          </a:r>
          <a:r>
            <a:rPr lang="en-US" sz="1100" kern="1200" baseline="0"/>
            <a:t> low-high</a:t>
          </a:r>
          <a:endParaRPr lang="ru-RU" sz="1100" kern="1200"/>
        </a:p>
      </cdr:txBody>
    </cdr:sp>
  </cdr:relSizeAnchor>
  <cdr:relSizeAnchor xmlns:cdr="http://schemas.openxmlformats.org/drawingml/2006/chartDrawing">
    <cdr:from>
      <cdr:x>0.04887</cdr:x>
      <cdr:y>0.50868</cdr:y>
    </cdr:from>
    <cdr:to>
      <cdr:x>0.40265</cdr:x>
      <cdr:y>0.95313</cdr:y>
    </cdr:to>
    <cdr:sp macro="" textlink="">
      <cdr:nvSpPr>
        <cdr:cNvPr id="7" name="Прямоугольник: скругленные углы 6">
          <a:extLst xmlns:a="http://schemas.openxmlformats.org/drawingml/2006/main">
            <a:ext uri="{FF2B5EF4-FFF2-40B4-BE49-F238E27FC236}">
              <a16:creationId xmlns:a16="http://schemas.microsoft.com/office/drawing/2014/main" id="{2149A512-C5F6-3509-1EC0-96A48B78955E}"/>
            </a:ext>
          </a:extLst>
        </cdr:cNvPr>
        <cdr:cNvSpPr/>
      </cdr:nvSpPr>
      <cdr:spPr>
        <a:xfrm xmlns:a="http://schemas.openxmlformats.org/drawingml/2006/main">
          <a:off x="246233" y="1514120"/>
          <a:ext cx="1782593" cy="1322917"/>
        </a:xfrm>
        <a:prstGeom xmlns:a="http://schemas.openxmlformats.org/drawingml/2006/main" prst="roundRect">
          <a:avLst>
            <a:gd name="adj" fmla="val 4460"/>
          </a:avLst>
        </a:prstGeom>
        <a:solidFill xmlns:a="http://schemas.openxmlformats.org/drawingml/2006/main">
          <a:schemeClr val="accent4">
            <a:lumMod val="75000"/>
            <a:alpha val="2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 kern="1200">
            <a:solidFill>
              <a:schemeClr val="accent4">
                <a:alpha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0.01008</cdr:x>
      <cdr:y>0</cdr:y>
    </cdr:from>
    <cdr:to>
      <cdr:x>0.04033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CEF3A8E4-D5E1-EC74-E5C6-11161705ECE1}"/>
            </a:ext>
          </a:extLst>
        </cdr:cNvPr>
        <cdr:cNvSpPr txBox="1"/>
      </cdr:nvSpPr>
      <cdr:spPr>
        <a:xfrm xmlns:a="http://schemas.openxmlformats.org/drawingml/2006/main" rot="16200000">
          <a:off x="-1830388" y="1931988"/>
          <a:ext cx="3914775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wrap="square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kern="1200"/>
            <a:t>Profit</a:t>
          </a:r>
          <a:r>
            <a:rPr lang="en-US" sz="1100" kern="1200" baseline="0"/>
            <a:t> low-high</a:t>
          </a:r>
          <a:endParaRPr lang="ru-RU" sz="1100" kern="1200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006666"/>
      </a:accent1>
      <a:accent2>
        <a:srgbClr val="008080"/>
      </a:accent2>
      <a:accent3>
        <a:srgbClr val="27CED7"/>
      </a:accent3>
      <a:accent4>
        <a:srgbClr val="42BA97"/>
      </a:accent4>
      <a:accent5>
        <a:srgbClr val="FFCCFF"/>
      </a:accent5>
      <a:accent6>
        <a:srgbClr val="FF99FF"/>
      </a:accent6>
      <a:hlink>
        <a:srgbClr val="6EAC1C"/>
      </a:hlink>
      <a:folHlink>
        <a:srgbClr val="B26B02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B2F2-B23C-45A2-A8AB-A9D24FF900F2}">
  <dimension ref="A1:M25"/>
  <sheetViews>
    <sheetView topLeftCell="C1" workbookViewId="0">
      <selection activeCell="E24" sqref="E24"/>
    </sheetView>
  </sheetViews>
  <sheetFormatPr defaultRowHeight="15" outlineLevelCol="1" x14ac:dyDescent="0.25"/>
  <cols>
    <col min="1" max="1" width="36.7109375" hidden="1" customWidth="1" outlineLevel="1"/>
    <col min="2" max="2" width="0" hidden="1" customWidth="1" outlineLevel="1"/>
    <col min="3" max="3" width="9.140625" collapsed="1"/>
    <col min="4" max="4" width="20.7109375" customWidth="1"/>
    <col min="5" max="5" width="19.85546875" customWidth="1"/>
    <col min="7" max="7" width="32" bestFit="1" customWidth="1"/>
    <col min="13" max="13" width="9.140625" style="6"/>
  </cols>
  <sheetData>
    <row r="1" spans="1:13" x14ac:dyDescent="0.25">
      <c r="M1" s="7" t="s">
        <v>31</v>
      </c>
    </row>
    <row r="2" spans="1:13" x14ac:dyDescent="0.25">
      <c r="A2" s="1" t="s">
        <v>0</v>
      </c>
      <c r="G2" s="24" t="s">
        <v>75</v>
      </c>
      <c r="M2" s="7" t="s">
        <v>32</v>
      </c>
    </row>
    <row r="3" spans="1:13" x14ac:dyDescent="0.25">
      <c r="A3" t="s">
        <v>11</v>
      </c>
      <c r="B3" t="s">
        <v>1</v>
      </c>
      <c r="D3" s="2" t="s">
        <v>33</v>
      </c>
      <c r="E3" t="s">
        <v>32</v>
      </c>
      <c r="G3" t="str">
        <f>IF(AND($E$3="Carters_10_CS",B3&lt;&gt;""),B3,IF(AND($E$3="choice_criteria_2000",A16&lt;&gt;""),A16,""))</f>
        <v>Качество</v>
      </c>
    </row>
    <row r="4" spans="1:13" x14ac:dyDescent="0.25">
      <c r="A4" t="s">
        <v>15</v>
      </c>
      <c r="B4" t="s">
        <v>2</v>
      </c>
      <c r="G4" t="str">
        <f t="shared" ref="G4:G14" si="0">IF(AND($E$3="Carters_10_CS",B4&lt;&gt;""),B4,IF(AND($E$3="choice_criteria_2000",A17&lt;&gt;""),A17,""))</f>
        <v>Осуществление поставки</v>
      </c>
    </row>
    <row r="5" spans="1:13" x14ac:dyDescent="0.25">
      <c r="A5" t="s">
        <v>12</v>
      </c>
      <c r="B5" t="s">
        <v>3</v>
      </c>
      <c r="G5" t="str">
        <f t="shared" si="0"/>
        <v>Цена</v>
      </c>
    </row>
    <row r="6" spans="1:13" x14ac:dyDescent="0.25">
      <c r="A6" t="s">
        <v>13</v>
      </c>
      <c r="B6" t="s">
        <v>4</v>
      </c>
      <c r="G6" t="str">
        <f t="shared" si="0"/>
        <v>Послепродажное обслуживание</v>
      </c>
    </row>
    <row r="7" spans="1:13" x14ac:dyDescent="0.25">
      <c r="A7" t="s">
        <v>14</v>
      </c>
      <c r="B7" t="s">
        <v>5</v>
      </c>
      <c r="G7" t="str">
        <f t="shared" si="0"/>
        <v>Технический потенциал</v>
      </c>
    </row>
    <row r="8" spans="1:13" x14ac:dyDescent="0.25">
      <c r="A8" t="s">
        <v>16</v>
      </c>
      <c r="B8" t="s">
        <v>6</v>
      </c>
      <c r="G8" t="str">
        <f t="shared" si="0"/>
        <v>Производственные возможности</v>
      </c>
    </row>
    <row r="9" spans="1:13" x14ac:dyDescent="0.25">
      <c r="A9" t="s">
        <v>17</v>
      </c>
      <c r="B9" t="s">
        <v>7</v>
      </c>
      <c r="G9" t="str">
        <f t="shared" si="0"/>
        <v>Финансовое положение</v>
      </c>
    </row>
    <row r="10" spans="1:13" x14ac:dyDescent="0.25">
      <c r="A10" t="s">
        <v>18</v>
      </c>
      <c r="B10" t="s">
        <v>8</v>
      </c>
      <c r="G10" t="str">
        <f t="shared" si="0"/>
        <v>Управление и организация</v>
      </c>
    </row>
    <row r="11" spans="1:13" x14ac:dyDescent="0.25">
      <c r="A11" t="s">
        <v>19</v>
      </c>
      <c r="B11" t="s">
        <v>9</v>
      </c>
      <c r="G11" t="str">
        <f t="shared" si="0"/>
        <v>Надежность</v>
      </c>
    </row>
    <row r="12" spans="1:13" x14ac:dyDescent="0.25">
      <c r="A12" t="s">
        <v>20</v>
      </c>
      <c r="B12" t="s">
        <v>10</v>
      </c>
      <c r="G12" t="str">
        <f t="shared" si="0"/>
        <v>Гибкость</v>
      </c>
    </row>
    <row r="13" spans="1:13" x14ac:dyDescent="0.25">
      <c r="G13" t="str">
        <f t="shared" si="0"/>
        <v/>
      </c>
    </row>
    <row r="15" spans="1:13" x14ac:dyDescent="0.25">
      <c r="A15" s="1" t="s">
        <v>21</v>
      </c>
    </row>
    <row r="16" spans="1:13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6</v>
      </c>
    </row>
    <row r="19" spans="1:1" x14ac:dyDescent="0.25">
      <c r="A19" t="s">
        <v>24</v>
      </c>
    </row>
    <row r="20" spans="1:1" x14ac:dyDescent="0.25">
      <c r="A20" t="s">
        <v>25</v>
      </c>
    </row>
    <row r="21" spans="1:1" x14ac:dyDescent="0.25">
      <c r="A21" t="s">
        <v>26</v>
      </c>
    </row>
    <row r="22" spans="1:1" x14ac:dyDescent="0.25">
      <c r="A22" t="s">
        <v>27</v>
      </c>
    </row>
    <row r="23" spans="1:1" x14ac:dyDescent="0.25">
      <c r="A23" t="s">
        <v>28</v>
      </c>
    </row>
    <row r="24" spans="1:1" x14ac:dyDescent="0.25">
      <c r="A24" t="s">
        <v>29</v>
      </c>
    </row>
    <row r="25" spans="1:1" x14ac:dyDescent="0.25">
      <c r="A25" t="s">
        <v>30</v>
      </c>
    </row>
  </sheetData>
  <dataValidations count="2">
    <dataValidation type="list" allowBlank="1" showInputMessage="1" showErrorMessage="1" sqref="E4" xr:uid="{D127AE7F-694F-405B-B5FA-DDD0C66BA2F8}">
      <formula1>INDIRECT($E$3)</formula1>
    </dataValidation>
    <dataValidation type="list" allowBlank="1" showInputMessage="1" showErrorMessage="1" sqref="E3" xr:uid="{47377380-DCFF-49B5-9FC0-88F36E6BA4F6}">
      <formula1>$M$1:$M$2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F4EB-DC03-44A4-8600-94E21BF0147B}">
  <dimension ref="A3:N13"/>
  <sheetViews>
    <sheetView showGridLines="0" workbookViewId="0">
      <selection activeCell="N9" sqref="N9"/>
    </sheetView>
  </sheetViews>
  <sheetFormatPr defaultRowHeight="12" x14ac:dyDescent="0.2"/>
  <cols>
    <col min="1" max="1" width="21.5703125" style="17" customWidth="1"/>
    <col min="2" max="2" width="9.140625" style="17"/>
    <col min="3" max="3" width="21" style="17" customWidth="1"/>
    <col min="4" max="8" width="9.140625" style="17"/>
    <col min="9" max="9" width="16.7109375" style="17" customWidth="1"/>
    <col min="10" max="10" width="13.140625" style="17" customWidth="1"/>
    <col min="11" max="11" width="9.140625" style="17"/>
    <col min="12" max="12" width="14.140625" style="17" customWidth="1"/>
    <col min="13" max="16384" width="9.140625" style="17"/>
  </cols>
  <sheetData>
    <row r="3" spans="1:14" ht="12.75" thickBot="1" x14ac:dyDescent="0.25"/>
    <row r="4" spans="1:14" ht="36" x14ac:dyDescent="0.2">
      <c r="A4" s="29"/>
      <c r="B4" s="30" t="s">
        <v>34</v>
      </c>
      <c r="C4" s="29"/>
      <c r="D4" s="30" t="s">
        <v>38</v>
      </c>
      <c r="E4" s="29"/>
      <c r="F4" s="30" t="s">
        <v>56</v>
      </c>
      <c r="G4" s="29"/>
      <c r="H4" s="30" t="s">
        <v>57</v>
      </c>
      <c r="I4" s="29"/>
      <c r="J4" s="30" t="s">
        <v>51</v>
      </c>
      <c r="K4" s="29"/>
      <c r="L4" s="30" t="s">
        <v>48</v>
      </c>
      <c r="N4" s="17" t="s">
        <v>78</v>
      </c>
    </row>
    <row r="5" spans="1:14" x14ac:dyDescent="0.2">
      <c r="A5" s="25" t="s">
        <v>35</v>
      </c>
      <c r="B5" s="26">
        <v>1</v>
      </c>
      <c r="C5" s="25" t="s">
        <v>39</v>
      </c>
      <c r="D5" s="26">
        <v>1</v>
      </c>
      <c r="E5" s="25" t="s">
        <v>42</v>
      </c>
      <c r="F5" s="26">
        <v>1</v>
      </c>
      <c r="G5" s="25" t="s">
        <v>43</v>
      </c>
      <c r="H5" s="26">
        <v>1</v>
      </c>
      <c r="I5" s="25" t="str">
        <f>_xlfn.CONCAT("очень высокий (выше ",N5," руб.")</f>
        <v>очень высокий (выше 20000 руб.</v>
      </c>
      <c r="J5" s="26">
        <v>4</v>
      </c>
      <c r="K5" s="25" t="s">
        <v>52</v>
      </c>
      <c r="L5" s="26">
        <v>1</v>
      </c>
      <c r="N5" s="17">
        <v>20000</v>
      </c>
    </row>
    <row r="6" spans="1:14" x14ac:dyDescent="0.2">
      <c r="A6" s="25" t="s">
        <v>36</v>
      </c>
      <c r="B6" s="26">
        <v>2</v>
      </c>
      <c r="C6" s="25" t="s">
        <v>46</v>
      </c>
      <c r="D6" s="26">
        <v>2</v>
      </c>
      <c r="E6" s="25" t="s">
        <v>49</v>
      </c>
      <c r="F6" s="26">
        <v>2</v>
      </c>
      <c r="G6" s="25" t="s">
        <v>50</v>
      </c>
      <c r="H6" s="26">
        <v>2</v>
      </c>
      <c r="I6" s="25" t="str">
        <f>_xlfn.CONCAT("высокий (выше ",N6," руб.")</f>
        <v>высокий (выше 15000 руб.</v>
      </c>
      <c r="J6" s="26">
        <v>3</v>
      </c>
      <c r="K6" s="25" t="s">
        <v>53</v>
      </c>
      <c r="L6" s="26">
        <v>2</v>
      </c>
      <c r="N6" s="17">
        <v>15000</v>
      </c>
    </row>
    <row r="7" spans="1:14" x14ac:dyDescent="0.2">
      <c r="A7" s="25" t="s">
        <v>37</v>
      </c>
      <c r="B7" s="26">
        <v>1</v>
      </c>
      <c r="C7" s="25" t="s">
        <v>40</v>
      </c>
      <c r="D7" s="26">
        <v>1</v>
      </c>
      <c r="E7" s="25" t="s">
        <v>64</v>
      </c>
      <c r="F7" s="26">
        <v>1</v>
      </c>
      <c r="G7" s="25" t="s">
        <v>43</v>
      </c>
      <c r="H7" s="26">
        <v>1</v>
      </c>
      <c r="I7" s="25" t="str">
        <f>_xlfn.CONCAT("средний (выше ",N7," руб.")</f>
        <v>средний (выше 10000 руб.</v>
      </c>
      <c r="J7" s="26">
        <v>2</v>
      </c>
      <c r="K7" s="25" t="s">
        <v>52</v>
      </c>
      <c r="L7" s="26">
        <v>1</v>
      </c>
      <c r="N7" s="17">
        <v>10000</v>
      </c>
    </row>
    <row r="8" spans="1:14" ht="12.75" thickBot="1" x14ac:dyDescent="0.25">
      <c r="A8" s="27" t="s">
        <v>47</v>
      </c>
      <c r="B8" s="28">
        <v>3</v>
      </c>
      <c r="C8" s="27" t="s">
        <v>45</v>
      </c>
      <c r="D8" s="28">
        <v>3</v>
      </c>
      <c r="E8" s="27" t="s">
        <v>41</v>
      </c>
      <c r="F8" s="28">
        <v>3</v>
      </c>
      <c r="G8" s="27" t="s">
        <v>44</v>
      </c>
      <c r="H8" s="28">
        <v>3</v>
      </c>
      <c r="I8" s="25" t="str">
        <f>_xlfn.CONCAT("низкий (выше ",N8," руб.")</f>
        <v>низкий (выше 5000 руб.</v>
      </c>
      <c r="J8" s="28">
        <v>1</v>
      </c>
      <c r="K8" s="27" t="s">
        <v>58</v>
      </c>
      <c r="L8" s="28">
        <v>3</v>
      </c>
      <c r="N8" s="17">
        <v>5000</v>
      </c>
    </row>
    <row r="9" spans="1:14" x14ac:dyDescent="0.2">
      <c r="A9" s="31"/>
      <c r="B9" s="31"/>
      <c r="C9" s="31"/>
      <c r="D9" s="31"/>
      <c r="E9" s="31"/>
      <c r="F9" s="31"/>
      <c r="G9" s="31"/>
      <c r="H9" s="31"/>
      <c r="I9" s="18"/>
      <c r="J9" s="18"/>
      <c r="K9" s="31"/>
      <c r="L9" s="31"/>
    </row>
    <row r="10" spans="1:14" ht="96" x14ac:dyDescent="0.2">
      <c r="A10" s="19"/>
      <c r="B10" s="20" t="s">
        <v>65</v>
      </c>
      <c r="C10" s="21" t="s">
        <v>71</v>
      </c>
      <c r="E10" s="32"/>
      <c r="F10" s="33"/>
      <c r="G10" s="33"/>
    </row>
    <row r="11" spans="1:14" ht="48" x14ac:dyDescent="0.2">
      <c r="B11" s="20" t="s">
        <v>66</v>
      </c>
      <c r="C11" s="22" t="s">
        <v>72</v>
      </c>
      <c r="E11" s="32"/>
      <c r="F11" s="33"/>
      <c r="G11" s="33"/>
    </row>
    <row r="12" spans="1:14" ht="144" x14ac:dyDescent="0.2">
      <c r="B12" s="20" t="s">
        <v>67</v>
      </c>
      <c r="C12" s="22" t="s">
        <v>68</v>
      </c>
      <c r="E12" s="32"/>
      <c r="F12" s="33"/>
      <c r="G12" s="33"/>
    </row>
    <row r="13" spans="1:14" ht="48" x14ac:dyDescent="0.2">
      <c r="B13" s="20" t="s">
        <v>69</v>
      </c>
      <c r="C13" s="2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53D5-3BA2-4F8C-A68D-4EAF4A4AB330}">
  <dimension ref="A3:K20"/>
  <sheetViews>
    <sheetView showGridLines="0" tabSelected="1" workbookViewId="0">
      <selection activeCell="J15" sqref="J15"/>
    </sheetView>
  </sheetViews>
  <sheetFormatPr defaultRowHeight="15" x14ac:dyDescent="0.25"/>
  <cols>
    <col min="1" max="1" width="32.5703125" customWidth="1"/>
    <col min="2" max="2" width="20.140625" customWidth="1"/>
    <col min="3" max="3" width="13.140625" bestFit="1" customWidth="1"/>
    <col min="4" max="4" width="13.42578125" bestFit="1" customWidth="1"/>
    <col min="5" max="5" width="20.28515625" bestFit="1" customWidth="1"/>
    <col min="6" max="6" width="20.28515625" customWidth="1"/>
    <col min="7" max="7" width="18.28515625" customWidth="1"/>
    <col min="8" max="8" width="11.28515625" customWidth="1"/>
    <col min="9" max="9" width="10.140625" customWidth="1"/>
    <col min="10" max="10" width="11" customWidth="1"/>
    <col min="11" max="11" width="15" bestFit="1" customWidth="1"/>
  </cols>
  <sheetData>
    <row r="3" spans="1:11" x14ac:dyDescent="0.25">
      <c r="A3" s="3" t="s">
        <v>59</v>
      </c>
      <c r="B3" s="3" t="s">
        <v>34</v>
      </c>
      <c r="C3" s="3" t="s">
        <v>38</v>
      </c>
      <c r="D3" s="3" t="s">
        <v>56</v>
      </c>
      <c r="E3" s="3" t="s">
        <v>57</v>
      </c>
      <c r="F3" s="3" t="s">
        <v>48</v>
      </c>
      <c r="G3" s="3" t="s">
        <v>51</v>
      </c>
      <c r="H3" s="16" t="s">
        <v>62</v>
      </c>
      <c r="I3" s="16" t="s">
        <v>63</v>
      </c>
      <c r="J3" s="14" t="s">
        <v>61</v>
      </c>
      <c r="K3" s="15" t="s">
        <v>73</v>
      </c>
    </row>
    <row r="4" spans="1:11" ht="30" x14ac:dyDescent="0.25">
      <c r="A4" s="4" t="s">
        <v>54</v>
      </c>
      <c r="B4" s="4" t="s">
        <v>37</v>
      </c>
      <c r="C4" s="4" t="s">
        <v>40</v>
      </c>
      <c r="D4" s="4" t="s">
        <v>64</v>
      </c>
      <c r="E4" s="4" t="s">
        <v>43</v>
      </c>
      <c r="F4" s="4" t="s">
        <v>52</v>
      </c>
      <c r="G4" s="5" t="s">
        <v>82</v>
      </c>
      <c r="H4" s="4">
        <f>IF(OR(B4="",C4="",D4="",E4="",F4=""),"fill in the gaps",INDEX(Справочник!$A$4:$L$8,MATCH(Матрица!B4,Справочник!$A$4:$A$8,0),MATCH(Матрица!B$3,Справочник!A$4:B$4,0))+INDEX(Справочник!$A$4:$L$8,MATCH(Матрица!C4,Справочник!$C$4:$C$8,0),MATCH(Матрица!C$3,Справочник!C$4:D$4,0))+INDEX(Справочник!$A$4:$L$8,MATCH(Матрица!D4,Справочник!$E$4:$E$8,0),MATCH(Матрица!D$3,Справочник!E$4:F$4,0))+INDEX(Справочник!$A$4:$L$8,MATCH(Матрица!E4,Справочник!$G$4:$G$8,0),MATCH(Матрица!E$3,Справочник!G$4:H$4,0))+INDEX(Справочник!$A$4:$L$8,MATCH(Матрица!F4,Справочник!$K$4:$K$8,0),MATCH(Матрица!F$3,Справочник!K$4:L$4,0)))</f>
        <v>5</v>
      </c>
      <c r="I4" s="4">
        <f>IF(G4="","fill in the gaps",INDEX(Справочник!$I$4:$J$8,MATCH(Матрица!G4,Справочник!$I$4:$I$8,0),MATCH(Матрица!$G$3,Справочник!$I$4:$J$4,0)))</f>
        <v>1</v>
      </c>
      <c r="J4" s="4" t="str">
        <f>IF(OR(H4="fill in the gaps",I4="fill in the gaps"),"fill in the gaps",IF(AND(H4&lt;=6,I4&lt;=2),"Non-critical",IF(AND(H4&lt;=6,I4&gt;2),"Leverage",IF(AND(H4&gt;6,I4&lt;=2),"Bottleneck",IF(AND(H4&gt;6,I4&gt;2),"Strategic",)))))</f>
        <v>Non-critical</v>
      </c>
      <c r="K4" s="12">
        <v>0.03</v>
      </c>
    </row>
    <row r="5" spans="1:11" ht="30" x14ac:dyDescent="0.25">
      <c r="A5" s="4" t="s">
        <v>60</v>
      </c>
      <c r="B5" s="4" t="s">
        <v>36</v>
      </c>
      <c r="C5" s="4" t="s">
        <v>46</v>
      </c>
      <c r="D5" s="4" t="s">
        <v>41</v>
      </c>
      <c r="E5" s="4" t="s">
        <v>44</v>
      </c>
      <c r="F5" s="4" t="s">
        <v>58</v>
      </c>
      <c r="G5" s="5" t="s">
        <v>80</v>
      </c>
      <c r="H5" s="4">
        <f>IF(OR(B5="",C5="",D5="",E5="",F5=""),"fill in the gaps",INDEX(Справочник!$A$4:$L$8,MATCH(Матрица!B5,Справочник!$A$4:$A$8,0),MATCH(Матрица!B$3,Справочник!A$4:B$4,0))+INDEX(Справочник!$A$4:$L$8,MATCH(Матрица!C5,Справочник!$C$4:$C$8,0),MATCH(Матрица!C$3,Справочник!C$4:D$4,0))+INDEX(Справочник!$A$4:$L$8,MATCH(Матрица!D5,Справочник!$E$4:$E$8,0),MATCH(Матрица!D$3,Справочник!E$4:F$4,0))+INDEX(Справочник!$A$4:$L$8,MATCH(Матрица!E5,Справочник!$G$4:$G$8,0),MATCH(Матрица!E$3,Справочник!G$4:H$4,0))+INDEX(Справочник!$A$4:$L$8,MATCH(Матрица!F5,Справочник!$K$4:$K$8,0),MATCH(Матрица!F$3,Справочник!K$4:L$4,0)))</f>
        <v>13</v>
      </c>
      <c r="I5" s="4">
        <f>IF(G5="","fill in the gaps",INDEX(Справочник!$I$4:$J$8,MATCH(Матрица!G5,Справочник!$I$4:$I$8,0),MATCH(Матрица!$G$3,Справочник!$I$4:$J$4,0)))</f>
        <v>3</v>
      </c>
      <c r="J5" s="4" t="str">
        <f t="shared" ref="J5:J7" si="0">IF(OR(H5="fill in the gaps",I5="fill in the gaps"),"fill in the gaps",IF(AND(H5&lt;=6,I5&lt;=2),"Non-critical",IF(AND(H5&lt;=6,I5&gt;2),"Leverage",IF(AND(H5&gt;6,I5&lt;=2),"Bottleneck",IF(AND(H5&gt;6,I5&gt;2),"Strategic",)))))</f>
        <v>Strategic</v>
      </c>
      <c r="K5" s="12">
        <v>0.12</v>
      </c>
    </row>
    <row r="6" spans="1:11" ht="30" x14ac:dyDescent="0.25">
      <c r="A6" s="4" t="s">
        <v>55</v>
      </c>
      <c r="B6" s="4" t="s">
        <v>35</v>
      </c>
      <c r="C6" s="4" t="s">
        <v>39</v>
      </c>
      <c r="D6" s="4" t="s">
        <v>42</v>
      </c>
      <c r="E6" s="4" t="s">
        <v>43</v>
      </c>
      <c r="F6" s="4" t="s">
        <v>52</v>
      </c>
      <c r="G6" s="5" t="s">
        <v>79</v>
      </c>
      <c r="H6" s="4">
        <f>IF(OR(B6="",C6="",D6="",E6="",F6=""),"fill in the gaps",INDEX(Справочник!$A$4:$L$8,MATCH(Матрица!B6,Справочник!$A$4:$A$8,0),MATCH(Матрица!B$3,Справочник!A$4:B$4,0))+INDEX(Справочник!$A$4:$L$8,MATCH(Матрица!C6,Справочник!$C$4:$C$8,0),MATCH(Матрица!C$3,Справочник!C$4:D$4,0))+INDEX(Справочник!$A$4:$L$8,MATCH(Матрица!D6,Справочник!$E$4:$E$8,0),MATCH(Матрица!D$3,Справочник!E$4:F$4,0))+INDEX(Справочник!$A$4:$L$8,MATCH(Матрица!E6,Справочник!$G$4:$G$8,0),MATCH(Матрица!E$3,Справочник!G$4:H$4,0))+INDEX(Справочник!$A$4:$L$8,MATCH(Матрица!F6,Справочник!$K$4:$K$8,0),MATCH(Матрица!F$3,Справочник!K$4:L$4,0)))</f>
        <v>5</v>
      </c>
      <c r="I6" s="4">
        <f>IF(G6="","fill in the gaps",INDEX(Справочник!$I$4:$J$8,MATCH(Матрица!G6,Справочник!$I$4:$I$8,0),MATCH(Матрица!$G$3,Справочник!$I$4:$J$4,0)))</f>
        <v>4</v>
      </c>
      <c r="J6" s="4" t="str">
        <f t="shared" si="0"/>
        <v>Leverage</v>
      </c>
      <c r="K6" s="13">
        <v>0.5</v>
      </c>
    </row>
    <row r="7" spans="1:11" ht="30" x14ac:dyDescent="0.25">
      <c r="A7" s="4" t="s">
        <v>77</v>
      </c>
      <c r="B7" s="4" t="s">
        <v>47</v>
      </c>
      <c r="C7" s="4" t="s">
        <v>46</v>
      </c>
      <c r="D7" s="4" t="s">
        <v>41</v>
      </c>
      <c r="E7" s="4" t="s">
        <v>44</v>
      </c>
      <c r="F7" s="4" t="s">
        <v>58</v>
      </c>
      <c r="G7" s="5" t="s">
        <v>81</v>
      </c>
      <c r="H7" s="4">
        <f>IF(OR(B7="",C7="",D7="",E7="",F7=""),"fill in the gaps",INDEX(Справочник!$A$4:$L$8,MATCH(Матрица!B7,Справочник!$A$4:$A$8,0),MATCH(Матрица!B$3,Справочник!A$4:B$4,0))+INDEX(Справочник!$A$4:$L$8,MATCH(Матрица!C7,Справочник!$C$4:$C$8,0),MATCH(Матрица!C$3,Справочник!C$4:D$4,0))+INDEX(Справочник!$A$4:$L$8,MATCH(Матрица!D7,Справочник!$E$4:$E$8,0),MATCH(Матрица!D$3,Справочник!E$4:F$4,0))+INDEX(Справочник!$A$4:$L$8,MATCH(Матрица!E7,Справочник!$G$4:$G$8,0),MATCH(Матрица!E$3,Справочник!G$4:H$4,0))+INDEX(Справочник!$A$4:$L$8,MATCH(Матрица!F7,Справочник!$K$4:$K$8,0),MATCH(Матрица!F$3,Справочник!K$4:L$4,0)))</f>
        <v>14</v>
      </c>
      <c r="I7" s="4">
        <f>IF(G7="","fill in the gaps",INDEX(Справочник!$I$4:$J$8,MATCH(Матрица!G7,Справочник!$I$4:$I$8,0),MATCH(Матрица!$G$3,Справочник!$I$4:$J$4,0)))</f>
        <v>2</v>
      </c>
      <c r="J7" s="4" t="str">
        <f t="shared" si="0"/>
        <v>Bottleneck</v>
      </c>
      <c r="K7" s="12">
        <v>0.15</v>
      </c>
    </row>
    <row r="10" spans="1:11" x14ac:dyDescent="0.25">
      <c r="A10" s="23" t="s">
        <v>74</v>
      </c>
      <c r="B10" s="10"/>
    </row>
    <row r="11" spans="1:11" x14ac:dyDescent="0.25">
      <c r="A11" s="8" t="s">
        <v>69</v>
      </c>
      <c r="B11" t="str">
        <f>IF(A11&lt;&gt;"","","fill the gaps")</f>
        <v/>
      </c>
    </row>
    <row r="12" spans="1:11" x14ac:dyDescent="0.25">
      <c r="A12" s="8"/>
    </row>
    <row r="13" spans="1:11" x14ac:dyDescent="0.25">
      <c r="A13" s="8"/>
    </row>
    <row r="14" spans="1:11" x14ac:dyDescent="0.25">
      <c r="A14" s="11" t="s">
        <v>70</v>
      </c>
    </row>
    <row r="15" spans="1:11" ht="60" customHeight="1" x14ac:dyDescent="0.25">
      <c r="A15" s="9" t="str">
        <f>VLOOKUP(A11,Справочник!B10:C13,2,0)</f>
        <v>Наличие консигнационных складов, контракт по страхованию поставок, поиск альтернативы</v>
      </c>
      <c r="B15" s="9"/>
    </row>
    <row r="16" spans="1:11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</sheetData>
  <mergeCells count="1">
    <mergeCell ref="A15:B20"/>
  </mergeCells>
  <conditionalFormatting sqref="H4:J7">
    <cfRule type="cellIs" dxfId="0" priority="1" operator="equal">
      <formula>"fill in the gaps"</formula>
    </cfRule>
  </conditionalFormatting>
  <dataValidations count="6">
    <dataValidation type="list" allowBlank="1" showInputMessage="1" showErrorMessage="1" sqref="B4:B7" xr:uid="{E7A63DAF-E6C1-4687-A00F-A617598CCF3F}">
      <formula1>INDIRECT($B$3)</formula1>
    </dataValidation>
    <dataValidation type="list" allowBlank="1" showInputMessage="1" showErrorMessage="1" sqref="C4:C7" xr:uid="{8882A5CD-2D9B-4EA4-9033-8B010442BA06}">
      <formula1>INDIRECT($C$3)</formula1>
    </dataValidation>
    <dataValidation type="list" allowBlank="1" showInputMessage="1" showErrorMessage="1" sqref="D4:D7" xr:uid="{ADB9C172-E706-44A5-BFB3-43F968A3E828}">
      <formula1>INDIRECT($D$3)</formula1>
    </dataValidation>
    <dataValidation type="list" allowBlank="1" showInputMessage="1" showErrorMessage="1" sqref="E4:E7 F4:F6" xr:uid="{C21E7C4D-6D9C-4835-BA0F-52A673543EB5}">
      <formula1>INDIRECT(SUBSTITUTE($E$3," ","_"))</formula1>
    </dataValidation>
    <dataValidation type="list" allowBlank="1" showInputMessage="1" showErrorMessage="1" sqref="G4:G7" xr:uid="{2F6DCC18-5A44-4CE3-BD8E-5D9821335E11}">
      <formula1>INDIRECT(SUBSTITUTE($G$3," ","_"))</formula1>
    </dataValidation>
    <dataValidation type="list" allowBlank="1" showInputMessage="1" showErrorMessage="1" sqref="F4:F7 F7" xr:uid="{1D7432D0-68EA-43FE-8CDC-BDD6C9FD43FF}">
      <formula1>INDIRECT(SUBSTITUTE($F$3," ","_"))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D4567A-6CED-4786-9F7F-F05C54B06E48}">
          <x14:formula1>
            <xm:f>Справочник!$B$10:$B$13</xm:f>
          </x14:formula1>
          <xm:sqref>A11:A13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3 l U X P b 4 I / m k A A A A 9 g A A A B I A H A B D b 2 5 m a W c v U G F j a 2 F n Z S 5 4 b W w g o h g A K K A U A A A A A A A A A A A A A A A A A A A A A A A A A A A A h Y 9 L D o I w A E S v Q r q n H z Q R S S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c 0 h m K c Q U j Z C W S n + F Z N j 7 b H 8 g X f j G e S O Z 8 f F 6 S 9 E Y K X p / Y A 9 Q S w M E F A A C A A g A b 3 l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9 5 V F w o i k e 4 D g A A A B E A A A A T A B w A R m 9 y b X V s Y X M v U 2 V j d G l v b j E u b S C i G A A o o B Q A A A A A A A A A A A A A A A A A A A A A A A A A A A A r T k 0 u y c z P U w i G 0 I b W A F B L A Q I t A B Q A A g A I A G 9 5 V F z 2 + C P 5 p A A A A P Y A A A A S A A A A A A A A A A A A A A A A A A A A A A B D b 2 5 m a W c v U G F j a 2 F n Z S 5 4 b W x Q S w E C L Q A U A A I A C A B v e V R c D 8 r p q 6 Q A A A D p A A A A E w A A A A A A A A A A A A A A A A D w A A A A W 0 N v b n R l b n R f V H l w Z X N d L n h t b F B L A Q I t A B Q A A g A I A G 9 5 V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U x 3 L l / T g W R b o J 6 e 6 Q I h z 3 A A A A A A I A A A A A A B B m A A A A A Q A A I A A A A P 4 W S E N R b 7 0 W n b d T Q T / + h n F Q I G l x m h b / 3 M c I T p k o d y z J A A A A A A 6 A A A A A A g A A I A A A A F j 5 9 1 N 9 S O C 3 6 q h f D 7 h T O D k E V m Z R x a W K F c i C U 5 S 7 f g h G U A A A A B i 0 y s Z E 3 r 8 z v P L s E H Y A j X i n y 8 p L l c k o j m e E H 8 p w a u p l a y 4 C I 9 d u j E U z x E j S F b i t j Z 7 G 2 o P / y N X y X d K G i 6 x r Y 7 F I + 3 m I g e u X 3 r o M L U 8 w 8 o P V Q A A A A D l h y R r l Y B F 5 O S c Z 2 O z l 9 Q 5 G J q l 5 z R T s f i p P V W / r Z T P + B 0 1 3 Z v B u e K b y 5 7 / F M o B T z 8 T n J D O D e R N a 2 k a M d 8 0 N h r g = < / D a t a M a s h u p > 
</file>

<file path=customXml/itemProps1.xml><?xml version="1.0" encoding="utf-8"?>
<ds:datastoreItem xmlns:ds="http://schemas.openxmlformats.org/officeDocument/2006/customXml" ds:itemID="{6523BA0A-295E-48B5-A85B-BC893C8B2E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ДопМетоды оценки</vt:lpstr>
      <vt:lpstr>Справочник</vt:lpstr>
      <vt:lpstr>Матрица</vt:lpstr>
      <vt:lpstr>Bottleneck</vt:lpstr>
      <vt:lpstr>Carters_10_Cs</vt:lpstr>
      <vt:lpstr>choice_criteria_2000</vt:lpstr>
      <vt:lpstr>Leverage</vt:lpstr>
      <vt:lpstr>Non_critical</vt:lpstr>
      <vt:lpstr>Strategic</vt:lpstr>
      <vt:lpstr>Замещение</vt:lpstr>
      <vt:lpstr>Конкуренция</vt:lpstr>
      <vt:lpstr>ОБъем_закупок</vt:lpstr>
      <vt:lpstr>Риск_срывов_поставок</vt:lpstr>
      <vt:lpstr>Спецификация</vt:lpstr>
      <vt:lpstr>Срок_поставки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Tsilevitch</dc:creator>
  <cp:lastModifiedBy>Anna Tsilevitch</cp:lastModifiedBy>
  <dcterms:created xsi:type="dcterms:W3CDTF">2026-01-23T06:20:26Z</dcterms:created>
  <dcterms:modified xsi:type="dcterms:W3CDTF">2026-02-20T14:41:28Z</dcterms:modified>
</cp:coreProperties>
</file>