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КУРСЫ\"/>
    </mc:Choice>
  </mc:AlternateContent>
  <xr:revisionPtr revIDLastSave="0" documentId="8_{2EBE3340-1323-4297-8D5D-92CD0F74AFE1}" xr6:coauthVersionLast="47" xr6:coauthVersionMax="47" xr10:uidLastSave="{00000000-0000-0000-0000-000000000000}"/>
  <bookViews>
    <workbookView xWindow="-120" yWindow="-120" windowWidth="29040" windowHeight="15840" xr2:uid="{D4BC838B-A602-428B-8128-A35A07D063B0}"/>
  </bookViews>
  <sheets>
    <sheet name="08_EBITD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6" i="1"/>
  <c r="B15" i="1"/>
  <c r="B16" i="1" s="1"/>
  <c r="B36" i="1" s="1"/>
  <c r="B13" i="1"/>
  <c r="B34" i="1" s="1"/>
  <c r="M10" i="1"/>
  <c r="L10" i="1"/>
  <c r="K10" i="1"/>
  <c r="I10" i="1"/>
  <c r="M9" i="1"/>
  <c r="K9" i="1"/>
  <c r="I9" i="1"/>
  <c r="L9" i="1" s="1"/>
  <c r="M8" i="1"/>
  <c r="L8" i="1"/>
  <c r="K8" i="1"/>
  <c r="I8" i="1"/>
  <c r="M7" i="1"/>
  <c r="L7" i="1"/>
  <c r="K7" i="1"/>
  <c r="I7" i="1"/>
  <c r="L6" i="1"/>
  <c r="B17" i="1" s="1"/>
  <c r="B14" i="1"/>
  <c r="I6" i="1"/>
  <c r="M6" i="1" s="1"/>
  <c r="B18" i="1" s="1"/>
  <c r="K6" i="1" l="1"/>
</calcChain>
</file>

<file path=xl/sharedStrings.xml><?xml version="1.0" encoding="utf-8"?>
<sst xmlns="http://schemas.openxmlformats.org/spreadsheetml/2006/main" count="41" uniqueCount="38">
  <si>
    <t>08_EBITDA — эффект закупочных инициатив</t>
  </si>
  <si>
    <t>Модель переводит закупочные инициативы в язык бизнеса: EBITDA, cash flow, cost avoidance, ROI, окупаемость. Заполняйте синие ячейки.</t>
  </si>
  <si>
    <t>Инициатива</t>
  </si>
  <si>
    <t>Категория</t>
  </si>
  <si>
    <t>База spend, руб.</t>
  </si>
  <si>
    <t>Экономия %</t>
  </si>
  <si>
    <t>Avoided cost, руб.</t>
  </si>
  <si>
    <t>Снижение запасов, руб.</t>
  </si>
  <si>
    <t>Стоимость внедрения, руб.</t>
  </si>
  <si>
    <t>Вероятность успеха</t>
  </si>
  <si>
    <t>Эффект EBITDA, руб.</t>
  </si>
  <si>
    <t>Cash flow эффект, руб.</t>
  </si>
  <si>
    <t>ROI</t>
  </si>
  <si>
    <t>Payback, мес.</t>
  </si>
  <si>
    <t>Статус</t>
  </si>
  <si>
    <t>Перетендер упаковки</t>
  </si>
  <si>
    <t>Упаковка</t>
  </si>
  <si>
    <t>Стандартизация спецификаций</t>
  </si>
  <si>
    <t>MRO</t>
  </si>
  <si>
    <t>Dual sourcing критичной позиции</t>
  </si>
  <si>
    <t>Сырье</t>
  </si>
  <si>
    <t>Снижение запасов через SLA</t>
  </si>
  <si>
    <t>Запасы</t>
  </si>
  <si>
    <t>Оптимизация условий оплаты</t>
  </si>
  <si>
    <t>Настройки</t>
  </si>
  <si>
    <t>Расчеты</t>
  </si>
  <si>
    <t>Снижение отсрочки</t>
  </si>
  <si>
    <t>Итог</t>
  </si>
  <si>
    <t>Снижение запасов</t>
  </si>
  <si>
    <t>Целевая окупаемость инициативы, мес</t>
  </si>
  <si>
    <t>Итоговый эффект на EBITDA</t>
  </si>
  <si>
    <t>Avoided cost, руб</t>
  </si>
  <si>
    <t>Cash flow эффект</t>
  </si>
  <si>
    <t>Стоимость внедрения</t>
  </si>
  <si>
    <t>ROI инициатив</t>
  </si>
  <si>
    <t>Средний payback, мес.</t>
  </si>
  <si>
    <t>Количество приоритетных инициатив</t>
  </si>
  <si>
    <t>Ставка кредитования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</si>
</sst>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;[Red]\(#,##0\);\-"/>
    <numFmt numFmtId="165" formatCode="0.0%"/>
    <numFmt numFmtId="166" formatCode="0.0\x"/>
    <numFmt numFmtId="167" formatCode="0.0"/>
  </numFmts>
  <fonts count="8" x14ac:knownFonts="1">
    <font>
      <sz val="11"/>
      <color theme="1"/>
      <name val="Calibri"/>
      <family val="2"/>
      <charset val="1"/>
    </font>
    <font>
      <b/>
      <sz val="10"/>
      <color rgb="FFFFFFFF"/>
      <name val="Aptos"/>
      <family val="2"/>
      <charset val="204"/>
    </font>
    <font>
      <sz val="10"/>
      <color theme="1"/>
      <name val="Aptos"/>
      <family val="2"/>
      <charset val="204"/>
    </font>
    <font>
      <sz val="10"/>
      <color rgb="FF1F2937"/>
      <name val="Aptos"/>
      <family val="2"/>
      <charset val="204"/>
    </font>
    <font>
      <sz val="10"/>
      <color rgb="FF0000FF"/>
      <name val="Aptos"/>
      <family val="2"/>
      <charset val="204"/>
    </font>
    <font>
      <sz val="10"/>
      <color rgb="FF000000"/>
      <name val="Aptos"/>
      <family val="2"/>
      <charset val="204"/>
    </font>
    <font>
      <sz val="10"/>
      <color theme="1"/>
      <name val="Calibri"/>
      <family val="2"/>
      <charset val="204"/>
    </font>
    <font>
      <b/>
      <sz val="16"/>
      <color rgb="FFFFFFFF"/>
      <name val="Aptos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E1B35"/>
        <bgColor rgb="FF1F2937"/>
      </patternFill>
    </fill>
    <fill>
      <patternFill patternType="solid">
        <fgColor rgb="FFF7F9FB"/>
        <bgColor rgb="FFFBFCFE"/>
      </patternFill>
    </fill>
    <fill>
      <patternFill patternType="solid">
        <fgColor rgb="FFEAF2FF"/>
        <bgColor rgb="FFF7F9FB"/>
      </patternFill>
    </fill>
    <fill>
      <patternFill patternType="solid">
        <fgColor rgb="FFFFFFFF"/>
        <bgColor rgb="FFFBFCFE"/>
      </patternFill>
    </fill>
    <fill>
      <patternFill patternType="solid">
        <fgColor rgb="FF1F2937"/>
        <bgColor rgb="FF0E1B3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BFCFE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E1B35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vertical="center" wrapText="1"/>
    </xf>
    <xf numFmtId="165" fontId="4" fillId="4" borderId="2" xfId="0" applyNumberFormat="1" applyFont="1" applyFill="1" applyBorder="1" applyAlignment="1">
      <alignment vertical="center" wrapText="1"/>
    </xf>
    <xf numFmtId="164" fontId="5" fillId="5" borderId="2" xfId="0" applyNumberFormat="1" applyFont="1" applyFill="1" applyBorder="1" applyAlignment="1">
      <alignment vertical="center" wrapText="1"/>
    </xf>
    <xf numFmtId="166" fontId="5" fillId="5" borderId="2" xfId="0" applyNumberFormat="1" applyFont="1" applyFill="1" applyBorder="1" applyAlignment="1">
      <alignment vertical="center" wrapText="1"/>
    </xf>
    <xf numFmtId="167" fontId="5" fillId="5" borderId="2" xfId="0" applyNumberFormat="1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164" fontId="5" fillId="8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6" fontId="5" fillId="8" borderId="2" xfId="0" applyNumberFormat="1" applyFont="1" applyFill="1" applyBorder="1" applyAlignment="1">
      <alignment vertical="center" wrapText="1"/>
    </xf>
    <xf numFmtId="167" fontId="5" fillId="8" borderId="2" xfId="0" applyNumberFormat="1" applyFont="1" applyFill="1" applyBorder="1" applyAlignment="1">
      <alignment vertical="center" wrapText="1"/>
    </xf>
    <xf numFmtId="0" fontId="6" fillId="0" borderId="0" xfId="0" applyFont="1"/>
    <xf numFmtId="1" fontId="5" fillId="8" borderId="2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6" fontId="5" fillId="5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9" fontId="2" fillId="0" borderId="0" xfId="0" applyNumberFormat="1" applyFont="1"/>
    <xf numFmtId="167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F5592158-848E-485E-8E0C-8FA876BAC2A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800" b="1" u="none" strike="noStrike">
                <a:solidFill>
                  <a:srgbClr val="000000"/>
                </a:solidFill>
                <a:uFillTx/>
                <a:latin typeface="Calibri"/>
              </a:rPr>
              <a:t>Эффект </a:t>
            </a: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EBITDA </a:t>
            </a:r>
            <a:r>
              <a:rPr lang="ru-RU" sz="1800" b="1" u="none" strike="noStrike">
                <a:solidFill>
                  <a:srgbClr val="000000"/>
                </a:solidFill>
                <a:uFillTx/>
                <a:latin typeface="Calibri"/>
              </a:rPr>
              <a:t>по инициативам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'08_EBITDA'!$I$5</c:f>
              <c:strCache>
                <c:ptCount val="1"/>
                <c:pt idx="0">
                  <c:v>Эффект EBITDA, руб.</c:v>
                </c:pt>
              </c:strCache>
            </c:strRef>
          </c:tx>
          <c:spPr>
            <a:solidFill>
              <a:srgbClr val="006060"/>
            </a:solidFill>
            <a:ln w="0">
              <a:noFill/>
            </a:ln>
          </c:spPr>
          <c:invertIfNegative val="1"/>
          <c:dLbls>
            <c:dLbl>
              <c:idx val="0"/>
              <c:tx>
                <c:rich>
                  <a:bodyPr/>
                  <a:lstStyle/>
                  <a:p>
                    <a:fld id="{B57C62CC-495F-49A8-B1BE-02C7A566EB0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10B-403E-9457-9C7927914EC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1F1E4F6-B36E-4F8F-AE8A-5271D9A6F57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10B-403E-9457-9C7927914EC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A8503B5-003B-4D8B-9807-67F150401F9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10B-403E-9457-9C7927914EC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A4E1F8A-FA78-4ECC-AC8A-25076569EBB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10B-403E-9457-9C7927914EC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D941EE-4A9C-4B15-81DB-65D83FF905D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10B-403E-9457-9C7927914EC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'08_EBITDA'!$A$6:$A$10</c:f>
              <c:strCache>
                <c:ptCount val="5"/>
                <c:pt idx="0">
                  <c:v>Перетендер упаковки</c:v>
                </c:pt>
                <c:pt idx="1">
                  <c:v>Стандартизация спецификаций</c:v>
                </c:pt>
                <c:pt idx="2">
                  <c:v>Dual sourcing критичной позиции</c:v>
                </c:pt>
                <c:pt idx="3">
                  <c:v>Снижение запасов через SLA</c:v>
                </c:pt>
                <c:pt idx="4">
                  <c:v>Оптимизация условий оплаты</c:v>
                </c:pt>
              </c:strCache>
            </c:strRef>
          </c:cat>
          <c:val>
            <c:numRef>
              <c:f>'08_EBITDA'!$I$6:$I$10</c:f>
              <c:numCache>
                <c:formatCode>#\ ##0;[Red]\(#\ ##0\);\-</c:formatCode>
                <c:ptCount val="5"/>
                <c:pt idx="0">
                  <c:v>1100000</c:v>
                </c:pt>
                <c:pt idx="1">
                  <c:v>682000</c:v>
                </c:pt>
                <c:pt idx="2">
                  <c:v>560000</c:v>
                </c:pt>
                <c:pt idx="3">
                  <c:v>-300000</c:v>
                </c:pt>
                <c:pt idx="4">
                  <c:v>-100000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CCFF"/>
                  </a:solidFill>
                  <a:ln w="0">
                    <a:noFill/>
                  </a:ln>
                </c14:spPr>
              </c14:invertSolidFillFmt>
            </c:ext>
            <c:ext xmlns:c15="http://schemas.microsoft.com/office/drawing/2012/chart" uri="{02D57815-91ED-43cb-92C2-25804820EDAC}">
              <c15:datalabelsRange>
                <c15:f>'08_EBITDA'!$K$6:$K$10</c15:f>
                <c15:dlblRangeCache>
                  <c:ptCount val="5"/>
                  <c:pt idx="0">
                    <c:v>2,2x</c:v>
                  </c:pt>
                  <c:pt idx="1">
                    <c:v>3,4x</c:v>
                  </c:pt>
                  <c:pt idx="2">
                    <c:v>0,8x</c:v>
                  </c:pt>
                  <c:pt idx="3">
                    <c:v>-1,0x</c:v>
                  </c:pt>
                  <c:pt idx="4">
                    <c:v>-1,0x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10B-403E-9457-9C7927914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14367"/>
        <c:axId val="71749260"/>
      </c:barChart>
      <c:catAx>
        <c:axId val="82143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ptos" panose="020B0004020202020204" pitchFamily="34" charset="0"/>
              </a:defRPr>
            </a:pPr>
            <a:endParaRPr lang="ru-RU"/>
          </a:p>
        </c:txPr>
        <c:crossAx val="71749260"/>
        <c:crosses val="autoZero"/>
        <c:auto val="1"/>
        <c:lblAlgn val="ctr"/>
        <c:lblOffset val="100"/>
        <c:noMultiLvlLbl val="0"/>
      </c:catAx>
      <c:valAx>
        <c:axId val="71749260"/>
        <c:scaling>
          <c:orientation val="minMax"/>
        </c:scaling>
        <c:delete val="1"/>
        <c:axPos val="l"/>
        <c:numFmt formatCode="#,##0;[Red]\(#,##0\);\-" sourceLinked="0"/>
        <c:majorTickMark val="none"/>
        <c:minorTickMark val="none"/>
        <c:tickLblPos val="nextTo"/>
        <c:crossAx val="821436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10</xdr:row>
      <xdr:rowOff>247650</xdr:rowOff>
    </xdr:from>
    <xdr:to>
      <xdr:col>9</xdr:col>
      <xdr:colOff>666750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941248-B006-479D-9948-19A5A7E24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104775</xdr:colOff>
      <xdr:row>16</xdr:row>
      <xdr:rowOff>209550</xdr:rowOff>
    </xdr:from>
    <xdr:to>
      <xdr:col>17</xdr:col>
      <xdr:colOff>200025</xdr:colOff>
      <xdr:row>18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C5D6EF8-A6B0-4288-B22A-F764D6DF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5362575"/>
          <a:ext cx="56197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133350</xdr:colOff>
      <xdr:row>18</xdr:row>
      <xdr:rowOff>123825</xdr:rowOff>
    </xdr:from>
    <xdr:to>
      <xdr:col>16</xdr:col>
      <xdr:colOff>619125</xdr:colOff>
      <xdr:row>18</xdr:row>
      <xdr:rowOff>276225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BCD1D1D-6B3D-4348-ABB5-BA24DF33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5886450"/>
          <a:ext cx="494347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procurement_toolkit_excel_v2.xlsx" TargetMode="External"/><Relationship Id="rId2" Type="http://schemas.openxmlformats.org/officeDocument/2006/relationships/externalLinkPath" Target="file:///C:\Users\User\Downloads\procurement_toolkit_excel_v2.xlsx" TargetMode="External"/><Relationship Id="rId1" Type="http://schemas.openxmlformats.org/officeDocument/2006/relationships/externalLinkPath" Target="/Users/User/Downloads/procurement_toolkit_excel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00_Навигация"/>
      <sheetName val="01_Дашборд"/>
      <sheetName val="02_Настройки"/>
      <sheetName val="03_TCO"/>
      <sheetName val="04_Зависимость"/>
      <sheetName val="05_Риски"/>
      <sheetName val="06_Зрелость"/>
      <sheetName val="07_Сложность"/>
      <sheetName val="08_EBIT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I5" t="str">
            <v>Эффект EBITDA, руб.</v>
          </cell>
        </row>
        <row r="6">
          <cell r="A6" t="str">
            <v>Перетендер упаковки</v>
          </cell>
          <cell r="I6">
            <v>1100000</v>
          </cell>
        </row>
        <row r="7">
          <cell r="A7" t="str">
            <v>Стандартизация спецификаций</v>
          </cell>
          <cell r="I7">
            <v>682000</v>
          </cell>
        </row>
        <row r="8">
          <cell r="A8" t="str">
            <v>Dual sourcing критичной позиции</v>
          </cell>
          <cell r="I8">
            <v>560000</v>
          </cell>
        </row>
        <row r="9">
          <cell r="A9" t="str">
            <v>Снижение запасов через SLA</v>
          </cell>
          <cell r="I9">
            <v>-300000</v>
          </cell>
        </row>
        <row r="10">
          <cell r="A10" t="str">
            <v>Оптимизация условий оплаты</v>
          </cell>
          <cell r="I10">
            <v>-100000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Другая 1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006666"/>
      </a:accent1>
      <a:accent2>
        <a:srgbClr val="008080"/>
      </a:accent2>
      <a:accent3>
        <a:srgbClr val="27CED7"/>
      </a:accent3>
      <a:accent4>
        <a:srgbClr val="42BA97"/>
      </a:accent4>
      <a:accent5>
        <a:srgbClr val="FFCCFF"/>
      </a:accent5>
      <a:accent6>
        <a:srgbClr val="FF99FF"/>
      </a:accent6>
      <a:hlink>
        <a:srgbClr val="6EAC1C"/>
      </a:hlink>
      <a:folHlink>
        <a:srgbClr val="B26B02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7D01-7A79-4484-B599-AD92E2D3A300}">
  <sheetPr>
    <pageSetUpPr fitToPage="1"/>
  </sheetPr>
  <dimension ref="A1:Q36"/>
  <sheetViews>
    <sheetView showGridLines="0" tabSelected="1" zoomScaleNormal="100" workbookViewId="0">
      <pane ySplit="4" topLeftCell="A5" activePane="bottomLeft" state="frozen"/>
      <selection pane="bottomLeft" activeCell="M6" sqref="M6:M10"/>
    </sheetView>
  </sheetViews>
  <sheetFormatPr defaultColWidth="8.7109375" defaultRowHeight="15" customHeight="1" x14ac:dyDescent="0.25"/>
  <cols>
    <col min="1" max="1" width="34" style="2" customWidth="1"/>
    <col min="2" max="2" width="14.140625" style="2" customWidth="1"/>
    <col min="3" max="3" width="15.140625" style="2" customWidth="1"/>
    <col min="4" max="4" width="11.85546875" style="2" customWidth="1"/>
    <col min="5" max="5" width="14.42578125" style="2" customWidth="1"/>
    <col min="6" max="6" width="13" style="2" customWidth="1"/>
    <col min="7" max="7" width="15.42578125" style="2" customWidth="1"/>
    <col min="8" max="8" width="15" style="2" customWidth="1"/>
    <col min="9" max="9" width="14.140625" style="2" customWidth="1"/>
    <col min="10" max="10" width="13.7109375" style="2" customWidth="1"/>
    <col min="11" max="11" width="12.85546875" style="2" customWidth="1"/>
    <col min="12" max="12" width="20" style="2" customWidth="1"/>
    <col min="13" max="13" width="18.85546875" style="2" customWidth="1"/>
    <col min="14" max="17" width="16" style="2" customWidth="1"/>
    <col min="18" max="16384" width="8.7109375" style="2"/>
  </cols>
  <sheetData>
    <row r="1" spans="1:17" ht="30" customHeight="1" thickBo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1"/>
      <c r="J1" s="1"/>
      <c r="K1" s="1"/>
      <c r="L1" s="1"/>
      <c r="M1" s="1"/>
    </row>
    <row r="2" spans="1:17" ht="24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1"/>
      <c r="J2" s="1"/>
      <c r="K2" s="1"/>
      <c r="L2" s="1"/>
      <c r="M2" s="1"/>
    </row>
    <row r="3" spans="1:17" ht="24" customHeight="1" x14ac:dyDescent="0.25">
      <c r="A3" s="3"/>
      <c r="B3" s="3"/>
      <c r="C3" s="3"/>
      <c r="D3" s="3"/>
      <c r="E3" s="3"/>
      <c r="F3" s="3"/>
      <c r="G3" s="3"/>
      <c r="H3" s="3"/>
      <c r="I3" s="1"/>
      <c r="J3" s="1"/>
      <c r="K3" s="1"/>
      <c r="L3" s="1"/>
      <c r="M3" s="1"/>
    </row>
    <row r="4" spans="1:17" ht="13.5" x14ac:dyDescent="0.25">
      <c r="A4" s="1"/>
      <c r="B4" s="1"/>
      <c r="C4" s="1"/>
      <c r="D4" s="1"/>
      <c r="E4" s="1"/>
      <c r="G4" s="1"/>
      <c r="I4" s="1"/>
      <c r="J4" s="1"/>
      <c r="K4" s="1"/>
      <c r="L4" s="1"/>
      <c r="M4" s="1"/>
    </row>
    <row r="5" spans="1:17" ht="44.2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</row>
    <row r="6" spans="1:17" ht="24" customHeight="1" x14ac:dyDescent="0.25">
      <c r="A6" s="5" t="s">
        <v>15</v>
      </c>
      <c r="B6" s="5" t="s">
        <v>16</v>
      </c>
      <c r="C6" s="6">
        <v>50000000</v>
      </c>
      <c r="D6" s="7">
        <v>0.04</v>
      </c>
      <c r="E6" s="6">
        <v>0</v>
      </c>
      <c r="F6" s="6">
        <v>0</v>
      </c>
      <c r="G6" s="6">
        <v>500000</v>
      </c>
      <c r="H6" s="7">
        <v>0.8</v>
      </c>
      <c r="I6" s="8">
        <f>(C6*D6+E6)*H6-G6</f>
        <v>1100000</v>
      </c>
      <c r="J6" s="8">
        <f>F6*H6+IF(A6="Оптимизация условий оплаты",C6*$M$15*$M$13/365,0)</f>
        <v>0</v>
      </c>
      <c r="K6" s="22">
        <f>IF(G6=0,"",I6/G6)</f>
        <v>2.2000000000000002</v>
      </c>
      <c r="L6" s="25">
        <f>IF(I6&lt;=0,"нет окупаемости",G6/(I6/12))</f>
        <v>5.4545454545454541</v>
      </c>
      <c r="M6" s="26" t="str">
        <f>IF(I6&lt;=0,"Не запускать",IF(L6&lt;=M$14,"Приоритет",IF(L6&lt;=N$14,"Можно запускать","Проверить")))</f>
        <v>Приоритет</v>
      </c>
    </row>
    <row r="7" spans="1:17" ht="24" customHeight="1" x14ac:dyDescent="0.25">
      <c r="A7" s="5" t="s">
        <v>17</v>
      </c>
      <c r="B7" s="5" t="s">
        <v>18</v>
      </c>
      <c r="C7" s="6">
        <v>12000000</v>
      </c>
      <c r="D7" s="7">
        <v>0.08</v>
      </c>
      <c r="E7" s="6">
        <v>300000</v>
      </c>
      <c r="F7" s="6">
        <v>0</v>
      </c>
      <c r="G7" s="6">
        <v>200000</v>
      </c>
      <c r="H7" s="7">
        <v>0.7</v>
      </c>
      <c r="I7" s="8">
        <f>(C7*D7+E7)*H7-G7</f>
        <v>682000</v>
      </c>
      <c r="J7" s="8">
        <f t="shared" ref="J7:J10" si="0">F7*H7+IF(A7="Оптимизация условий оплаты",C7*$M$15*$M$13/365,0)</f>
        <v>0</v>
      </c>
      <c r="K7" s="22">
        <f>IF(G7=0,"",I7/G7)</f>
        <v>3.41</v>
      </c>
      <c r="L7" s="25">
        <f>IF(I7&lt;=0,"нет окупаемости",G7/(I7/12))</f>
        <v>3.5190615835777126</v>
      </c>
      <c r="M7" s="26" t="str">
        <f>IF(I7&lt;=0,"Не запускать",IF(L7&lt;=M$14,"Приоритет",IF(L7&lt;=N$14,"Можно запускать","Проверить")))</f>
        <v>Приоритет</v>
      </c>
    </row>
    <row r="8" spans="1:17" ht="24" customHeight="1" x14ac:dyDescent="0.25">
      <c r="A8" s="5" t="s">
        <v>19</v>
      </c>
      <c r="B8" s="5" t="s">
        <v>20</v>
      </c>
      <c r="C8" s="6">
        <v>30000000</v>
      </c>
      <c r="D8" s="7">
        <v>0.02</v>
      </c>
      <c r="E8" s="6">
        <v>1500000</v>
      </c>
      <c r="F8" s="6">
        <v>0</v>
      </c>
      <c r="G8" s="6">
        <v>700000</v>
      </c>
      <c r="H8" s="7">
        <v>0.6</v>
      </c>
      <c r="I8" s="8">
        <f>(C8*D8+E8)*H8-G8</f>
        <v>560000</v>
      </c>
      <c r="J8" s="8">
        <f t="shared" si="0"/>
        <v>0</v>
      </c>
      <c r="K8" s="22">
        <f>IF(G8=0,"",I8/G8)</f>
        <v>0.8</v>
      </c>
      <c r="L8" s="25">
        <f>IF(I8&lt;=0,"нет окупаемости",G8/(I8/12))</f>
        <v>15</v>
      </c>
      <c r="M8" s="26" t="str">
        <f>IF(I8&lt;=0,"Не запускать",IF(L8&lt;=M$14,"Приоритет",IF(L8&lt;=N$14,"Можно запускать","Проверить")))</f>
        <v>Можно запускать</v>
      </c>
    </row>
    <row r="9" spans="1:17" ht="24" customHeight="1" x14ac:dyDescent="0.25">
      <c r="A9" s="5" t="s">
        <v>21</v>
      </c>
      <c r="B9" s="5" t="s">
        <v>22</v>
      </c>
      <c r="C9" s="6">
        <v>0</v>
      </c>
      <c r="D9" s="7">
        <v>0</v>
      </c>
      <c r="E9" s="6">
        <v>0</v>
      </c>
      <c r="F9" s="6">
        <v>5000000</v>
      </c>
      <c r="G9" s="6">
        <v>300000</v>
      </c>
      <c r="H9" s="7">
        <v>0.75</v>
      </c>
      <c r="I9" s="8">
        <f>(C9*D9+E9)*H9-G9</f>
        <v>-300000</v>
      </c>
      <c r="J9" s="8">
        <f t="shared" si="0"/>
        <v>3750000</v>
      </c>
      <c r="K9" s="22">
        <f>IF(G9=0,"",I9/G9)</f>
        <v>-1</v>
      </c>
      <c r="L9" s="25" t="str">
        <f>IF(I9&lt;=0,"нет окупаемости",G9/(I9/12))</f>
        <v>нет окупаемости</v>
      </c>
      <c r="M9" s="26" t="str">
        <f>IF(I9&lt;=0,"Не запускать",IF(L9&lt;=M$14,"Приоритет",IF(L9&lt;=N$14,"Можно запускать","Проверить")))</f>
        <v>Не запускать</v>
      </c>
    </row>
    <row r="10" spans="1:17" ht="24" customHeight="1" x14ac:dyDescent="0.25">
      <c r="A10" s="5" t="s">
        <v>23</v>
      </c>
      <c r="B10" s="5" t="s">
        <v>16</v>
      </c>
      <c r="C10" s="6">
        <v>20000000</v>
      </c>
      <c r="D10" s="7">
        <v>0</v>
      </c>
      <c r="E10" s="6">
        <v>0</v>
      </c>
      <c r="F10" s="6">
        <v>0</v>
      </c>
      <c r="G10" s="6">
        <v>100000</v>
      </c>
      <c r="H10" s="7">
        <v>0.9</v>
      </c>
      <c r="I10" s="8">
        <f>(C10*D10+E10)*H10-G10</f>
        <v>-100000</v>
      </c>
      <c r="J10" s="8">
        <f t="shared" si="0"/>
        <v>295890.41095890413</v>
      </c>
      <c r="K10" s="22">
        <f>IF(G10=0,"",I10/G10)</f>
        <v>-1</v>
      </c>
      <c r="L10" s="25" t="str">
        <f>IF(I10&lt;=0,"нет окупаемости",G10/(I10/12))</f>
        <v>нет окупаемости</v>
      </c>
      <c r="M10" s="26" t="str">
        <f>IF(I10&lt;=0,"Не запускать",IF(L10&lt;=M$14,"Приоритет",IF(L10&lt;=N$14,"Можно запускать","Проверить")))</f>
        <v>Не запускать</v>
      </c>
    </row>
    <row r="11" spans="1:17" ht="24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7" ht="24" customHeight="1" x14ac:dyDescent="0.25">
      <c r="A12" s="11" t="s">
        <v>27</v>
      </c>
      <c r="B12" s="11"/>
      <c r="C12" s="1"/>
      <c r="D12" s="1"/>
      <c r="K12" s="1"/>
      <c r="L12" s="11" t="s">
        <v>24</v>
      </c>
      <c r="M12" s="11"/>
    </row>
    <row r="13" spans="1:17" ht="24" customHeight="1" x14ac:dyDescent="0.25">
      <c r="A13" s="12" t="s">
        <v>30</v>
      </c>
      <c r="B13" s="13">
        <f>SUM(I6:I10)</f>
        <v>1942000</v>
      </c>
      <c r="C13" s="1"/>
      <c r="D13" s="1"/>
      <c r="K13" s="1"/>
      <c r="L13" s="10" t="s">
        <v>26</v>
      </c>
      <c r="M13" s="10">
        <v>30</v>
      </c>
    </row>
    <row r="14" spans="1:17" ht="40.5" customHeight="1" x14ac:dyDescent="0.25">
      <c r="A14" s="12" t="s">
        <v>32</v>
      </c>
      <c r="B14" s="13">
        <f>SUM(J6:J10)</f>
        <v>4045890.4109589043</v>
      </c>
      <c r="C14" s="1"/>
      <c r="D14" s="1"/>
      <c r="K14" s="1"/>
      <c r="L14" s="10" t="s">
        <v>29</v>
      </c>
      <c r="M14" s="10">
        <v>12</v>
      </c>
      <c r="N14" s="10">
        <v>18</v>
      </c>
      <c r="O14" s="10">
        <v>24</v>
      </c>
    </row>
    <row r="15" spans="1:17" ht="13.5" x14ac:dyDescent="0.25">
      <c r="A15" s="12" t="s">
        <v>33</v>
      </c>
      <c r="B15" s="13">
        <f>SUM(G6:G10)</f>
        <v>1800000</v>
      </c>
      <c r="C15" s="14"/>
      <c r="D15" s="14"/>
      <c r="F15" s="14"/>
      <c r="G15" s="14"/>
      <c r="H15" s="14"/>
      <c r="I15" s="1"/>
      <c r="J15" s="1"/>
      <c r="K15" s="1"/>
      <c r="L15" s="2" t="s">
        <v>37</v>
      </c>
      <c r="M15" s="24">
        <v>0.18</v>
      </c>
      <c r="P15" s="16"/>
      <c r="Q15" s="16"/>
    </row>
    <row r="16" spans="1:17" ht="24" customHeight="1" x14ac:dyDescent="0.25">
      <c r="A16" s="12" t="s">
        <v>34</v>
      </c>
      <c r="B16" s="17">
        <f>IF(B15=0,"",B13/B15)</f>
        <v>1.0788888888888888</v>
      </c>
      <c r="C16" s="1"/>
      <c r="D16" s="1"/>
      <c r="F16" s="1"/>
      <c r="G16" s="1"/>
      <c r="H16" s="1"/>
      <c r="I16" s="1"/>
      <c r="J16" s="1"/>
      <c r="K16" s="1"/>
      <c r="O16" s="1"/>
      <c r="P16" s="1"/>
      <c r="Q16" s="1"/>
    </row>
    <row r="17" spans="1:17" ht="24" customHeight="1" x14ac:dyDescent="0.25">
      <c r="A17" s="12" t="s">
        <v>35</v>
      </c>
      <c r="B17" s="18">
        <f>AVERAGE(L6:L10)</f>
        <v>7.9912023460410557</v>
      </c>
      <c r="C17" s="1"/>
      <c r="D17" s="1"/>
      <c r="E17" s="1"/>
      <c r="F17" s="19"/>
      <c r="G17" s="1"/>
      <c r="H17" s="1"/>
      <c r="I17" s="1"/>
      <c r="J17" s="1"/>
      <c r="K17" s="1"/>
      <c r="L17" s="1"/>
      <c r="M17" s="23" t="s">
        <v>25</v>
      </c>
      <c r="N17" s="23"/>
      <c r="O17" s="1"/>
      <c r="P17" s="1"/>
      <c r="Q17" s="1"/>
    </row>
    <row r="18" spans="1:17" ht="24" customHeight="1" x14ac:dyDescent="0.25">
      <c r="A18" s="12" t="s">
        <v>36</v>
      </c>
      <c r="B18" s="20">
        <f>COUNTIF(M6:M10,"Приоритет")</f>
        <v>2</v>
      </c>
      <c r="C18" s="1"/>
      <c r="D18" s="1"/>
      <c r="E18" s="1"/>
      <c r="F18" s="1"/>
      <c r="G18" s="1"/>
      <c r="H18" s="1"/>
      <c r="I18" s="1"/>
      <c r="J18" s="1"/>
      <c r="K18" s="1"/>
      <c r="L18" s="15" t="s">
        <v>28</v>
      </c>
      <c r="O18" s="1"/>
      <c r="P18" s="1"/>
      <c r="Q18" s="1"/>
    </row>
    <row r="19" spans="1:17" ht="24" customHeight="1" x14ac:dyDescent="0.25">
      <c r="C19" s="1"/>
      <c r="D19" s="1"/>
      <c r="E19" s="1"/>
      <c r="F19" s="1"/>
      <c r="G19" s="1"/>
      <c r="H19" s="1"/>
      <c r="I19" s="1"/>
      <c r="J19" s="1"/>
      <c r="K19" s="1"/>
      <c r="L19" s="15" t="s">
        <v>31</v>
      </c>
    </row>
    <row r="20" spans="1:17" ht="24" customHeight="1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7" ht="24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7" ht="24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7" ht="24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7" ht="24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7" ht="24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7" ht="24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7" ht="24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7" ht="24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7" ht="24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7" ht="24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7" ht="24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7" ht="24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4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4" customHeight="1" x14ac:dyDescent="0.25">
      <c r="A34" s="15" t="s">
        <v>30</v>
      </c>
      <c r="B34" s="8">
        <f>B13</f>
        <v>1942000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4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24" customHeight="1" x14ac:dyDescent="0.25">
      <c r="A36" s="15" t="s">
        <v>34</v>
      </c>
      <c r="B36" s="9">
        <f>B16</f>
        <v>1.0788888888888888</v>
      </c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4">
    <mergeCell ref="A1:H1"/>
    <mergeCell ref="A2:H3"/>
    <mergeCell ref="L12:M12"/>
    <mergeCell ref="A12:B12"/>
  </mergeCells>
  <conditionalFormatting sqref="I6:I10">
    <cfRule type="colorScale" priority="1">
      <colorScale>
        <cfvo type="min"/>
        <cfvo type="num" val="0"/>
        <cfvo type="max"/>
        <color rgb="FFFCE4D6"/>
        <color rgb="FFFFF2CC"/>
        <color rgb="FFE2F0D9"/>
      </colorScale>
    </cfRule>
  </conditionalFormatting>
  <pageMargins left="0.35" right="0.35" top="1" bottom="1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08_EBITDA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Tsilevitch</dc:creator>
  <cp:lastModifiedBy>Anna Tsilevitch</cp:lastModifiedBy>
  <dcterms:created xsi:type="dcterms:W3CDTF">2026-05-07T06:33:52Z</dcterms:created>
  <dcterms:modified xsi:type="dcterms:W3CDTF">2026-05-07T06:40:42Z</dcterms:modified>
</cp:coreProperties>
</file>